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07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AE22" i="5" s="1"/>
  <c r="Q59" i="8"/>
  <c r="Q48" i="8"/>
  <c r="Q51" i="8" s="1"/>
  <c r="Q45" i="8"/>
  <c r="Q43" i="8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<sst xmlns="http://schemas.openxmlformats.org/spreadsheetml/2006/main" count="457" uniqueCount="346">
  <si>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</si>
  <si>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</si>
  <si>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</si>
  <si>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</si>
  <si>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</si>
  <si>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</si>
  <si>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</si>
  <si>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</si>
  <si>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</si>
  <si>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</si>
  <si>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</si>
  <si>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</si>
  <si>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</si>
  <si>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</si>
  <si>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</si>
  <si>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</si>
  <si>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</si>
  <si>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</si>
  <si>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</si>
  <si>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</si>
  <si>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</si>
  <si>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</si>
  <si>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</si>
  <si>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</si>
  <si>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</si>
  <si>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</si>
  <si>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</si>
  <si>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</si>
  <si>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</si>
  <si>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</si>
  <si>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</si>
  <si>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</si>
  <si>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</si>
  <si>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</si>
  <si>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</si>
  <si>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</si>
  <si>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</si>
  <si>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</si>
  <si>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</si>
  <si>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</si>
  <si>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</si>
  <si>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</si>
  <si>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</si>
  <si>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</si>
  <si>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</si>
  <si>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</si>
  <si>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</si>
  <si>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</si>
  <si>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</si>
  <si>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</si>
  <si>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</si>
  <si>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</si>
  <si>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</si>
  <si>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</si>
  <si>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</si>
  <si>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</si>
  <si>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</si>
  <si>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</si>
  <si>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</si>
  <si>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</si>
  <si>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</si>
  <si>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</si>
  <si>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</si>
  <si>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</si>
  <si>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</si>
  <si>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</si>
  <si>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</si>
  <si>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</si>
  <si>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</si>
  <si>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</si>
  <si>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</si>
  <si>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</si>
  <si>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</si>
  <si>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</si>
  <si>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</si>
  <si>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</si>
  <si>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</si>
  <si>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</si>
  <si>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</si>
  <si>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</si>
  <si>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</si>
  <si>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</si>
  <si>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</si>
  <si>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</si>
  <si>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</si>
  <si>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</si>
  <si>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</si>
  <si>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</si>
  <si>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</si>
  <si>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</si>
  <si>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</si>
  <si>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</si>
  <si>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</si>
  <si>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</si>
  <si>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</si>
  <si>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</si>
  <si>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</si>
  <si>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</si>
  <si>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</si>
  <si>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</si>
  <si>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</si>
  <si>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</si>
  <si>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</si>
  <si>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</si>
  <si>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</si>
  <si>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</si>
  <si>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</si>
  <si>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</si>
  <si>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</si>
  <si>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</si>
  <si>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</si>
  <si>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</si>
  <si>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</si>
  <si>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</si>
  <si>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</si>
  <si>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</si>
  <si>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</si>
  <si>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</si>
  <si>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</si>
  <si>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</si>
  <si>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</si>
  <si>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</si>
  <si>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</si>
  <si>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</si>
  <si>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</si>
  <si>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</si>
  <si>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</si>
  <si>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</si>
  <si>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</si>
  <si>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</si>
  <si>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</si>
  <si>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</si>
  <si>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</si>
  <si>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</si>
  <si>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</si>
  <si>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</si>
  <si>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</si>
  <si>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</si>
  <si>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</si>
  <si>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</si>
  <si>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</si>
  <si>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</si>
  <si>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</si>
  <si>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</si>
  <si>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</si>
  <si>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</si>
  <si>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</si>
  <si>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</si>
  <si>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</si>
  <si>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</si>
  <si>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</si>
  <si>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</si>
  <si>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</si>
  <si>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</si>
  <si>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</si>
  <si>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</si>
  <si>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</si>
  <si>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</si>
  <si>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</si>
  <si>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</si>
  <si>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</si>
  <si>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</si>
  <si>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</si>
  <si>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</si>
  <si>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</si>
  <si>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</si>
  <si>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</si>
  <si>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</si>
  <si>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</si>
  <si>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</si>
  <si>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</si>
  <si>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</si>
  <si>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</si>
  <si>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</si>
  <si>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</si>
  <si>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</si>
  <si>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</si>
  <si>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</si>
  <si>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</si>
  <si>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</si>
  <si>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</si>
  <si>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</si>
  <si>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</si>
  <si>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</si>
  <si>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</si>
  <si>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</si>
  <si>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</si>
  <si>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</si>
  <si>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</si>
  <si>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</si>
  <si>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</si>
  <si>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</si>
  <si>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</si>
  <si>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</si>
  <si>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</si>
  <si>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</si>
  <si>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</si>
  <si>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</si>
  <si>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</si>
  <si>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</si>
  <si>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</si>
  <si>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</si>
  <si>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</si>
  <si>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</si>
  <si>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</si>
  <si>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</si>
  <si>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</si>
  <si>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</si>
  <si>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</si>
  <si>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</si>
  <si>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</si>
  <si>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</si>
  <si>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</si>
  <si>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</si>
  <si>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</si>
  <si>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</si>
  <si>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</si>
  <si>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</si>
  <si>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</si>
  <si>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</si>
  <si>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</si>
  <si>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</si>
  <si>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</si>
  <si>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</si>
  <si>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</si>
  <si>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</si>
  <si>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</si>
  <si>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</si>
  <si>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</si>
  <si>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</si>
  <si>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</si>
  <si>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</si>
  <si>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</si>
  <si>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</si>
  <si>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</si>
  <si>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</si>
  <si>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</si>
  <si>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</si>
  <si>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</si>
  <si>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</si>
  <si>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</si>
  <si>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</si>
  <si>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</si>
  <si>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</si>
  <si>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</si>
  <si>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</si>
  <si>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</si>
  <si>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</si>
  <si>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</si>
  <si>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</si>
  <si>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</si>
  <si>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</si>
  <si>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</si>
  <si>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</si>
  <si>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</si>
  <si>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</si>
  <si>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</si>
  <si>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</si>
  <si>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</si>
  <si>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</si>
  <si>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</si>
  <si>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</si>
  <si>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</si>
  <si>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</si>
  <si>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</si>
  <si>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</si>
  <si>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</si>
  <si>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</si>
  <si>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</si>
  <si>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</si>
  <si>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</si>
  <si>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</si>
  <si>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</si>
  <si>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</si>
  <si>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</si>
  <si>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</si>
  <si>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</si>
  <si>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</si>
  <si>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</si>
  <si>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</si>
  <si>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</si>
  <si>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</si>
  <si>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</si>
  <si>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</si>
  <si>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</si>
  <si>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</si>
  <si>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</si>
  <si>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</si>
  <si>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</si>
  <si>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</si>
  <si>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</si>
  <si>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</si>
  <si>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</si>
  <si>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</si>
  <si>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</si>
  <si>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</si>
  <si>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</si>
  <si>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</si>
  <si>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</si>
  <si>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</si>
  <si>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</si>
  <si>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</si>
  <si>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</si>
  <si>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</si>
  <si>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</si>
  <si>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</si>
  <si>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</si>
  <si>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</si>
  <si>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</si>
  <si>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</si>
  <si>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</si>
  <si>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</si>
  <si>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</si>
  <si>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</si>
  <si>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</si>
  <si>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</si>
  <si>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</si>
  <si>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</si>
  <si>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</si>
  <si>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</si>
  <si>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</si>
  <si>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</si>
  <si>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</si>
  <si>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</si>
  <si>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</si>
  <si>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</si>
  <si>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</si>
  <si>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</si>
  <si>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</si>
  <si>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</si>
  <si>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</si>
  <si>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</si>
  <si>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</si>
  <si>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</si>
  <si>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</si>
  <si>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</si>
  <si>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</si>
  <si>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</si>
  <si>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</si>
  <si>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※</t>
  </si>
  <si>
    <t>至　平成２９年３月３１日</t>
    <phoneticPr fontId="11"/>
  </si>
  <si>
    <t>（平成２９年３月３１日現在）</t>
  </si>
  <si>
    <t>一般会計等貸借対照表</t>
    <rPh sb="0" eb="2">
      <t>イッパン</t>
    </rPh>
    <rPh sb="2" eb="4">
      <t>カイケイ</t>
    </rPh>
    <rPh sb="4" eb="5">
      <t>トウ</t>
    </rPh>
    <phoneticPr fontId="2"/>
  </si>
  <si>
    <t>一般会計等行政コスト計算書</t>
    <rPh sb="0" eb="2">
      <t>イッパン</t>
    </rPh>
    <rPh sb="2" eb="4">
      <t>カイケイ</t>
    </rPh>
    <rPh sb="4" eb="5">
      <t>トウ</t>
    </rPh>
    <phoneticPr fontId="11"/>
  </si>
  <si>
    <t>一般会計等純資産変動計算書</t>
    <phoneticPr fontId="11"/>
  </si>
  <si>
    <t>一般会計等資金収支計算書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</si>
</sst>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0" fontId="1" fillId="2" borderId="19" xfId="5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3" sqref="D3:AA3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8" t="s">
        <v>342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31" ht="21" customHeight="1" x14ac:dyDescent="0.15">
      <c r="D3" s="239" t="s">
        <v>341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35" t="s">
        <v>0</v>
      </c>
      <c r="E5" s="236"/>
      <c r="F5" s="236"/>
      <c r="G5" s="236"/>
      <c r="H5" s="236"/>
      <c r="I5" s="236"/>
      <c r="J5" s="236"/>
      <c r="K5" s="240"/>
      <c r="L5" s="240"/>
      <c r="M5" s="240"/>
      <c r="N5" s="240"/>
      <c r="O5" s="240"/>
      <c r="P5" s="241" t="s">
        <v>316</v>
      </c>
      <c r="Q5" s="242"/>
      <c r="R5" s="236" t="s">
        <v>0</v>
      </c>
      <c r="S5" s="236"/>
      <c r="T5" s="236"/>
      <c r="U5" s="236"/>
      <c r="V5" s="236"/>
      <c r="W5" s="236"/>
      <c r="X5" s="236"/>
      <c r="Y5" s="236"/>
      <c r="Z5" s="241" t="s">
        <v>316</v>
      </c>
      <c r="AA5" s="242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118956227</v>
      </c>
      <c r="Q7" s="26"/>
      <c r="R7" s="19"/>
      <c r="S7" s="19" t="s">
        <v>101</v>
      </c>
      <c r="T7" s="19"/>
      <c r="U7" s="19"/>
      <c r="V7" s="19"/>
      <c r="W7" s="19"/>
      <c r="X7" s="19"/>
      <c r="Y7" s="18"/>
      <c r="Z7" s="25">
        <v>27348190</v>
      </c>
      <c r="AA7" s="27" t="s">
        <v>339</v>
      </c>
      <c r="AD7" s="9">
        <f>IF(AND(AD8="-",AD36="-",AD39="-"),"-",SUM(AD8,AD36,AD39))</f>
        <v>118956227188</v>
      </c>
      <c r="AE7" s="9">
        <f>IF(COUNTIF(AE8:AE12,"-")=COUNTA(AE8:AE12),"-",SUM(AE8:AE12))</f>
        <v>27348189773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115510257</v>
      </c>
      <c r="Q8" s="26"/>
      <c r="R8" s="19"/>
      <c r="S8" s="19"/>
      <c r="T8" s="19" t="s">
        <v>319</v>
      </c>
      <c r="U8" s="19"/>
      <c r="V8" s="19"/>
      <c r="W8" s="19"/>
      <c r="X8" s="19"/>
      <c r="Y8" s="18"/>
      <c r="Z8" s="25">
        <v>23981188</v>
      </c>
      <c r="AA8" s="27"/>
      <c r="AD8" s="9">
        <f>IF(AND(AD9="-",AD25="-",COUNTIF(AD34:AD35,"-")=COUNTA(AD34:AD35)),"-",SUM(AD9,AD25,AD34:AD35))</f>
        <v>115510257103</v>
      </c>
      <c r="AE8" s="9">
        <v>23981187943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73131104</v>
      </c>
      <c r="Q9" s="26"/>
      <c r="R9" s="19"/>
      <c r="S9" s="19"/>
      <c r="T9" s="19" t="s">
        <v>104</v>
      </c>
      <c r="U9" s="19"/>
      <c r="V9" s="19"/>
      <c r="W9" s="19"/>
      <c r="X9" s="19"/>
      <c r="Y9" s="18"/>
      <c r="Z9" s="224">
        <v>0</v>
      </c>
      <c r="AA9" s="27"/>
      <c r="AD9" s="9">
        <f>IF(COUNTIF(AD10:AD24,"-")=COUNTA(AD10:AD24),"-",SUM(AD10:AD24))</f>
        <v>73131104218</v>
      </c>
      <c r="AE9" s="9">
        <v>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57949770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3250637</v>
      </c>
      <c r="AA10" s="27"/>
      <c r="AD10" s="9">
        <v>57949769570</v>
      </c>
      <c r="AE10" s="9">
        <v>3250637384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>
        <v>51470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24">
        <v>0</v>
      </c>
      <c r="AA11" s="27"/>
      <c r="AD11" s="9">
        <v>51470320</v>
      </c>
      <c r="AE11" s="9">
        <v>0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41739563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116364</v>
      </c>
      <c r="AA12" s="27"/>
      <c r="AD12" s="9">
        <v>41739563252</v>
      </c>
      <c r="AE12" s="9">
        <v>116364446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-27406250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3452482</v>
      </c>
      <c r="AA13" s="27" t="s">
        <v>339</v>
      </c>
      <c r="AD13" s="9">
        <v>-27406249986</v>
      </c>
      <c r="AE13" s="9">
        <f>IF(COUNTIF(AE14:AE21,"-")=COUNTA(AE14:AE21),"-",SUM(AE14:AE21))</f>
        <v>3452481660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96240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2753149</v>
      </c>
      <c r="AA14" s="27"/>
      <c r="AD14" s="9">
        <v>96240135</v>
      </c>
      <c r="AE14" s="9">
        <v>2753149386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-46013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24">
        <v>0</v>
      </c>
      <c r="AA15" s="27"/>
      <c r="AD15" s="9">
        <v>-46012748</v>
      </c>
      <c r="AE15" s="9">
        <v>0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>
        <v>40213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24">
        <v>0</v>
      </c>
      <c r="AA16" s="27"/>
      <c r="AD16" s="9">
        <v>40213290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>
        <v>-40213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24">
        <v>0</v>
      </c>
      <c r="AA17" s="27"/>
      <c r="AD17" s="9">
        <v>-40213287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24">
        <v>0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24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24">
        <v>0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231026</v>
      </c>
      <c r="AA19" s="27"/>
      <c r="AD19" s="9">
        <v>0</v>
      </c>
      <c r="AE19" s="9">
        <v>231026177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24">
        <v>0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411663</v>
      </c>
      <c r="AA20" s="27"/>
      <c r="AD20" s="9">
        <v>0</v>
      </c>
      <c r="AE20" s="9">
        <v>411663073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24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56643</v>
      </c>
      <c r="AA21" s="27"/>
      <c r="AD21" s="9">
        <v>0</v>
      </c>
      <c r="AE21" s="9">
        <v>56643024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24">
        <v>0</v>
      </c>
      <c r="Q22" s="26"/>
      <c r="R22" s="225" t="s">
        <v>99</v>
      </c>
      <c r="S22" s="226"/>
      <c r="T22" s="226"/>
      <c r="U22" s="226"/>
      <c r="V22" s="226"/>
      <c r="W22" s="226"/>
      <c r="X22" s="226"/>
      <c r="Y22" s="226"/>
      <c r="Z22" s="30">
        <v>30800671</v>
      </c>
      <c r="AA22" s="31" t="s">
        <v>339</v>
      </c>
      <c r="AD22" s="9">
        <v>0</v>
      </c>
      <c r="AE22" s="9">
        <f>IF(AND(AE7="-",AE13="-"),"-",SUM(AE7,AE13))</f>
        <v>30800671433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24">
        <v>0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746324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120674010</v>
      </c>
      <c r="AA24" s="27"/>
      <c r="AD24" s="9">
        <v>746323672</v>
      </c>
      <c r="AE24" s="9">
        <f>IF(AND(AD7="-",AD55="-",AD56="-"),"-",SUM(AD7,AD55,AD56))</f>
        <v>120674009819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41967713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-28644784</v>
      </c>
      <c r="AA25" s="27"/>
      <c r="AD25" s="9">
        <f>IF(COUNTIF(AD26:AD33,"-")=COUNTA(AD26:AD33),"-",SUM(AD26:AD33))</f>
        <v>41967712958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24313108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24313108029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404391</v>
      </c>
      <c r="Q27" s="26"/>
      <c r="R27" s="227"/>
      <c r="S27" s="228"/>
      <c r="T27" s="228"/>
      <c r="U27" s="228"/>
      <c r="V27" s="228"/>
      <c r="W27" s="228"/>
      <c r="X27" s="228"/>
      <c r="Y27" s="228"/>
      <c r="Z27" s="25"/>
      <c r="AA27" s="27"/>
      <c r="AD27" s="9">
        <v>404390950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-335097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-335097083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45874538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45874538087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-28292899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-28292899025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24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24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3672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3672000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1953247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1953247303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-1541807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-1541807376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99513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99512608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98847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98847036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>
        <v>666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665572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3346457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3346457477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409921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409921360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37279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37279360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98081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98081000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>
        <v>274561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274561000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24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413469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413469392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173774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173773641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2492448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2492448000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24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2492448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2492448000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24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-143155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-143154916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3873670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3873670131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1261562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1261562382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934190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934189703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16901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16900631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1700882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1700882000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1235561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1235561000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465321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465321000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24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24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-39865</v>
      </c>
      <c r="Q61" s="26"/>
      <c r="R61" s="229" t="s">
        <v>127</v>
      </c>
      <c r="S61" s="230"/>
      <c r="T61" s="230"/>
      <c r="U61" s="230"/>
      <c r="V61" s="230"/>
      <c r="W61" s="230"/>
      <c r="X61" s="230"/>
      <c r="Y61" s="231"/>
      <c r="Z61" s="40">
        <v>92029226</v>
      </c>
      <c r="AA61" s="41"/>
      <c r="AD61" s="9">
        <v>-39864585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2" t="s">
        <v>2</v>
      </c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4"/>
      <c r="P62" s="42">
        <v>122829897</v>
      </c>
      <c r="Q62" s="43"/>
      <c r="R62" s="235" t="s">
        <v>322</v>
      </c>
      <c r="S62" s="236"/>
      <c r="T62" s="236"/>
      <c r="U62" s="236"/>
      <c r="V62" s="236"/>
      <c r="W62" s="236"/>
      <c r="X62" s="236"/>
      <c r="Y62" s="237"/>
      <c r="Z62" s="42">
        <v>122829897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rintOptions horizontalCentere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C3" sqref="C3:O3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3" t="s">
        <v>343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51"/>
    </row>
    <row r="3" spans="1:18" ht="17.25" x14ac:dyDescent="0.2">
      <c r="C3" s="244" t="s">
        <v>334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51"/>
    </row>
    <row r="4" spans="1:18" ht="17.25" x14ac:dyDescent="0.2">
      <c r="C4" s="244" t="s">
        <v>335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5" t="s">
        <v>0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 t="s">
        <v>316</v>
      </c>
      <c r="O6" s="248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19981771</v>
      </c>
      <c r="O7" s="213"/>
      <c r="P7" s="58"/>
      <c r="R7" s="6">
        <f>IF(AND(R8="-",R23="-"),"-",SUM(R8,R23))</f>
        <v>19981770768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10179791</v>
      </c>
      <c r="O8" s="213" t="s">
        <v>339</v>
      </c>
      <c r="P8" s="58"/>
      <c r="R8" s="6">
        <f>IF(COUNTIF(R9:R22,"-")=COUNTA(R9:R22),"-",SUM(R9,R14,R19))</f>
        <v>10179790542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5013979</v>
      </c>
      <c r="O9" s="213"/>
      <c r="P9" s="58"/>
      <c r="R9" s="6">
        <f>IF(COUNTIF(R10:R13,"-")=COUNTA(R10:R13),"-",SUM(R10:R13))</f>
        <v>5013978861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4108063</v>
      </c>
      <c r="O10" s="213"/>
      <c r="P10" s="58"/>
      <c r="R10" s="6">
        <v>4108062907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231026</v>
      </c>
      <c r="O11" s="213"/>
      <c r="P11" s="58"/>
      <c r="R11" s="6">
        <v>231026177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378012</v>
      </c>
      <c r="O12" s="213"/>
      <c r="P12" s="58"/>
      <c r="R12" s="6">
        <v>378012000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296878</v>
      </c>
      <c r="O13" s="213"/>
      <c r="P13" s="58"/>
      <c r="R13" s="6">
        <v>296877777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4827024</v>
      </c>
      <c r="O14" s="213"/>
      <c r="P14" s="58"/>
      <c r="R14" s="6">
        <f>IF(COUNTIF(R15:R18,"-")=COUNTA(R15:R18),"-",SUM(R15:R18))</f>
        <v>4827024341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2888242</v>
      </c>
      <c r="O15" s="213"/>
      <c r="P15" s="58"/>
      <c r="R15" s="6">
        <v>2888242337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184865</v>
      </c>
      <c r="O16" s="213"/>
      <c r="P16" s="58"/>
      <c r="R16" s="6">
        <v>184865063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1753917</v>
      </c>
      <c r="O17" s="213"/>
      <c r="P17" s="58"/>
      <c r="R17" s="6">
        <v>1753916941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0</v>
      </c>
      <c r="O18" s="213"/>
      <c r="P18" s="58"/>
      <c r="R18" s="6" t="s">
        <v>11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338787</v>
      </c>
      <c r="O19" s="213"/>
      <c r="P19" s="58"/>
      <c r="R19" s="6">
        <f>IF(COUNTIF(R20:R22,"-")=COUNTA(R20:R22),"-",SUM(R20:R22))</f>
        <v>338787340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248675</v>
      </c>
      <c r="O20" s="213"/>
      <c r="P20" s="58"/>
      <c r="R20" s="6">
        <v>248675259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11358</v>
      </c>
      <c r="O21" s="213"/>
      <c r="P21" s="58"/>
      <c r="R21" s="6">
        <v>11358000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78754</v>
      </c>
      <c r="O22" s="213"/>
      <c r="P22" s="58"/>
      <c r="R22" s="6">
        <v>78754081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9801980</v>
      </c>
      <c r="O23" s="213" t="s">
        <v>339</v>
      </c>
      <c r="P23" s="58"/>
      <c r="R23" s="6">
        <f>IF(COUNTIF(R24:R27,"-")=COUNTA(R24:R27),"-",SUM(R24:R27))</f>
        <v>9801980226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3470877</v>
      </c>
      <c r="O24" s="213"/>
      <c r="P24" s="58"/>
      <c r="R24" s="6">
        <v>3470876514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4174092</v>
      </c>
      <c r="O25" s="213"/>
      <c r="P25" s="58"/>
      <c r="R25" s="6">
        <v>4174091962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2136205</v>
      </c>
      <c r="O26" s="213"/>
      <c r="P26" s="58"/>
      <c r="R26" s="6">
        <v>2136204732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20807</v>
      </c>
      <c r="O27" s="213"/>
      <c r="P27" s="58"/>
      <c r="R27" s="6">
        <v>20807018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876426</v>
      </c>
      <c r="O28" s="213" t="s">
        <v>339</v>
      </c>
      <c r="P28" s="58"/>
      <c r="R28" s="6">
        <f>IF(COUNTIF(R29:R30,"-")=COUNTA(R29:R30),"-",SUM(R29:R30))</f>
        <v>876425632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330639</v>
      </c>
      <c r="O29" s="213"/>
      <c r="P29" s="58"/>
      <c r="R29" s="6">
        <v>330639193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545786</v>
      </c>
      <c r="O30" s="213"/>
      <c r="P30" s="58"/>
      <c r="R30" s="6">
        <v>545786439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-19105345</v>
      </c>
      <c r="O31" s="214"/>
      <c r="P31" s="58"/>
      <c r="R31" s="6">
        <f>IF(COUNTIF(R7:R28,"-")=COUNTA(R7:R28),"-",SUM(R28)-SUM(R7))</f>
        <v>-19105345136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65005</v>
      </c>
      <c r="O32" s="213"/>
      <c r="P32" s="58"/>
      <c r="R32" s="6">
        <f>IF(COUNTIF(R33:R37,"-")=COUNTA(R33:R37),"-",SUM(R33:R37))</f>
        <v>65004965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213"/>
      <c r="P33" s="58"/>
      <c r="R33" s="6" t="s">
        <v>11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65005</v>
      </c>
      <c r="O34" s="213"/>
      <c r="P34" s="58"/>
      <c r="R34" s="6">
        <v>65004965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>
        <v>0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>
        <v>0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0</v>
      </c>
      <c r="O37" s="213"/>
      <c r="P37" s="58"/>
      <c r="R37" s="6" t="s">
        <v>11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3023</v>
      </c>
      <c r="O38" s="213"/>
      <c r="P38" s="58"/>
      <c r="R38" s="6">
        <f>IF(COUNTIF(R39:R40,"-")=COUNTA(R39:R40),"-",SUM(R39:R40))</f>
        <v>3022634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3023</v>
      </c>
      <c r="O39" s="213"/>
      <c r="P39" s="58"/>
      <c r="R39" s="6">
        <v>3022634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>
        <v>0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-19167327</v>
      </c>
      <c r="O41" s="215"/>
      <c r="P41" s="58"/>
      <c r="R41" s="6">
        <f>IF(COUNTIF(R31:R40,"-")=COUNTA(R31:R40),"-",SUM(R31,R38)-SUM(R32))</f>
        <v>-19167327467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3" sqref="C3:R3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7" t="s">
        <v>344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24" ht="17.25" x14ac:dyDescent="0.2">
      <c r="B3" s="80"/>
      <c r="C3" s="268" t="s">
        <v>334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</row>
    <row r="4" spans="1:24" ht="17.25" x14ac:dyDescent="0.2">
      <c r="B4" s="80"/>
      <c r="C4" s="268" t="s">
        <v>335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69" t="s">
        <v>0</v>
      </c>
      <c r="D6" s="270"/>
      <c r="E6" s="270"/>
      <c r="F6" s="270"/>
      <c r="G6" s="270"/>
      <c r="H6" s="270"/>
      <c r="I6" s="270"/>
      <c r="J6" s="271"/>
      <c r="K6" s="275" t="s">
        <v>324</v>
      </c>
      <c r="L6" s="270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72"/>
      <c r="D7" s="273"/>
      <c r="E7" s="273"/>
      <c r="F7" s="273"/>
      <c r="G7" s="273"/>
      <c r="H7" s="273"/>
      <c r="I7" s="273"/>
      <c r="J7" s="274"/>
      <c r="K7" s="276"/>
      <c r="L7" s="273"/>
      <c r="M7" s="277" t="s">
        <v>325</v>
      </c>
      <c r="N7" s="278"/>
      <c r="O7" s="277" t="s">
        <v>326</v>
      </c>
      <c r="P7" s="279"/>
      <c r="Q7" s="280" t="s">
        <v>132</v>
      </c>
      <c r="R7" s="281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90509949</v>
      </c>
      <c r="L8" s="92" t="s">
        <v>339</v>
      </c>
      <c r="M8" s="91">
        <v>120150989</v>
      </c>
      <c r="N8" s="93"/>
      <c r="O8" s="91">
        <v>-29641041</v>
      </c>
      <c r="P8" s="95"/>
      <c r="Q8" s="94" t="s">
        <v>336</v>
      </c>
      <c r="R8" s="95"/>
      <c r="U8" s="219">
        <f t="shared" ref="U8:U13" si="0">IF(COUNTIF(V8:X8,"-")=COUNTA(V8:X8),"-",SUM(V8:X8))</f>
        <v>90509948832</v>
      </c>
      <c r="V8" s="219">
        <v>120150989444</v>
      </c>
      <c r="W8" s="219">
        <v>-29641040612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-19167327</v>
      </c>
      <c r="L9" s="98"/>
      <c r="M9" s="258"/>
      <c r="N9" s="259"/>
      <c r="O9" s="97">
        <v>-19167327</v>
      </c>
      <c r="P9" s="103"/>
      <c r="Q9" s="100" t="s">
        <v>336</v>
      </c>
      <c r="R9" s="101"/>
      <c r="U9" s="219">
        <f t="shared" si="0"/>
        <v>-19167327467</v>
      </c>
      <c r="V9" s="219" t="s">
        <v>11</v>
      </c>
      <c r="W9" s="219">
        <v>-19167327467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19959821</v>
      </c>
      <c r="L10" s="98"/>
      <c r="M10" s="255"/>
      <c r="N10" s="260"/>
      <c r="O10" s="97">
        <v>19959821</v>
      </c>
      <c r="P10" s="103"/>
      <c r="Q10" s="100" t="s">
        <v>11</v>
      </c>
      <c r="R10" s="103"/>
      <c r="U10" s="219">
        <f t="shared" si="0"/>
        <v>19959820594</v>
      </c>
      <c r="V10" s="219" t="s">
        <v>11</v>
      </c>
      <c r="W10" s="219">
        <f>IF(COUNTIF(W11:W12,"-")=COUNTA(W11:W12),"-",SUM(W11:W12))</f>
        <v>19959820594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13644180</v>
      </c>
      <c r="L11" s="98"/>
      <c r="M11" s="255"/>
      <c r="N11" s="260"/>
      <c r="O11" s="97">
        <v>13644180</v>
      </c>
      <c r="P11" s="103"/>
      <c r="Q11" s="100" t="s">
        <v>336</v>
      </c>
      <c r="R11" s="103"/>
      <c r="U11" s="219">
        <f t="shared" si="0"/>
        <v>13644180077</v>
      </c>
      <c r="V11" s="219" t="s">
        <v>11</v>
      </c>
      <c r="W11" s="219">
        <v>13644180077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6315641</v>
      </c>
      <c r="L12" s="110"/>
      <c r="M12" s="261"/>
      <c r="N12" s="262"/>
      <c r="O12" s="109">
        <v>6315641</v>
      </c>
      <c r="P12" s="113"/>
      <c r="Q12" s="112" t="s">
        <v>336</v>
      </c>
      <c r="R12" s="113"/>
      <c r="U12" s="219">
        <f t="shared" si="0"/>
        <v>6315640517</v>
      </c>
      <c r="V12" s="219" t="s">
        <v>11</v>
      </c>
      <c r="W12" s="219">
        <v>6315640517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792493</v>
      </c>
      <c r="L13" s="119" t="s">
        <v>339</v>
      </c>
      <c r="M13" s="263"/>
      <c r="N13" s="264"/>
      <c r="O13" s="118">
        <v>792493</v>
      </c>
      <c r="P13" s="121" t="s">
        <v>339</v>
      </c>
      <c r="Q13" s="120" t="s">
        <v>11</v>
      </c>
      <c r="R13" s="121"/>
      <c r="U13" s="219">
        <f t="shared" si="0"/>
        <v>792493127</v>
      </c>
      <c r="V13" s="219" t="s">
        <v>11</v>
      </c>
      <c r="W13" s="219">
        <f>IF(COUNTIF(W9:W10,"-")=COUNTA(W9:W10),"-",SUM(W9:W10))</f>
        <v>792493127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1"/>
      <c r="L14" s="252"/>
      <c r="M14" s="97">
        <v>-226019</v>
      </c>
      <c r="N14" s="99"/>
      <c r="O14" s="97">
        <v>226019</v>
      </c>
      <c r="P14" s="103"/>
      <c r="Q14" s="265" t="s">
        <v>11</v>
      </c>
      <c r="R14" s="266"/>
      <c r="U14" s="219">
        <v>0</v>
      </c>
      <c r="V14" s="219">
        <f>IF(COUNTA(V15:V18)=COUNTIF(V15:V18,"-"),"-",SUM(V15,V17,V16,V18))</f>
        <v>-226018552</v>
      </c>
      <c r="W14" s="219">
        <f>IF(COUNTA(W15:W18)=COUNTIF(W15:W18,"-"),"-",SUM(W15,W17,W16,W18))</f>
        <v>226018552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51"/>
      <c r="L15" s="252"/>
      <c r="M15" s="97">
        <v>2892927</v>
      </c>
      <c r="N15" s="99"/>
      <c r="O15" s="97">
        <v>-2892927</v>
      </c>
      <c r="P15" s="103"/>
      <c r="Q15" s="253" t="s">
        <v>11</v>
      </c>
      <c r="R15" s="254"/>
      <c r="U15" s="219">
        <v>0</v>
      </c>
      <c r="V15" s="219">
        <v>2892927085</v>
      </c>
      <c r="W15" s="219">
        <v>-2892927085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51"/>
      <c r="L16" s="252"/>
      <c r="M16" s="97">
        <v>-2612135</v>
      </c>
      <c r="N16" s="99"/>
      <c r="O16" s="97">
        <v>2612135</v>
      </c>
      <c r="P16" s="103"/>
      <c r="Q16" s="253" t="s">
        <v>11</v>
      </c>
      <c r="R16" s="254"/>
      <c r="U16" s="219">
        <v>0</v>
      </c>
      <c r="V16" s="219">
        <v>-2612134728</v>
      </c>
      <c r="W16" s="219">
        <v>2612134728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51"/>
      <c r="L17" s="252"/>
      <c r="M17" s="97">
        <v>478523</v>
      </c>
      <c r="N17" s="99"/>
      <c r="O17" s="97">
        <v>-478523</v>
      </c>
      <c r="P17" s="103"/>
      <c r="Q17" s="253" t="s">
        <v>11</v>
      </c>
      <c r="R17" s="254"/>
      <c r="U17" s="219">
        <v>0</v>
      </c>
      <c r="V17" s="219">
        <v>478522631</v>
      </c>
      <c r="W17" s="219">
        <v>-478522631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51"/>
      <c r="L18" s="252"/>
      <c r="M18" s="97">
        <v>-985334</v>
      </c>
      <c r="N18" s="99"/>
      <c r="O18" s="97">
        <v>985334</v>
      </c>
      <c r="P18" s="103"/>
      <c r="Q18" s="253" t="s">
        <v>11</v>
      </c>
      <c r="R18" s="254"/>
      <c r="U18" s="219">
        <v>0</v>
      </c>
      <c r="V18" s="219">
        <v>-985333540</v>
      </c>
      <c r="W18" s="219">
        <v>985333540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>
        <v>282</v>
      </c>
      <c r="L19" s="98"/>
      <c r="M19" s="97">
        <v>282</v>
      </c>
      <c r="N19" s="99"/>
      <c r="O19" s="255"/>
      <c r="P19" s="256"/>
      <c r="Q19" s="257" t="s">
        <v>11</v>
      </c>
      <c r="R19" s="256"/>
      <c r="U19" s="219">
        <f>IF(COUNTIF(V19:X19,"-")=COUNTA(V19:X19),"-",SUM(V19:X19))</f>
        <v>282240</v>
      </c>
      <c r="V19" s="219">
        <v>282240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648757</v>
      </c>
      <c r="L20" s="98"/>
      <c r="M20" s="97">
        <v>648757</v>
      </c>
      <c r="N20" s="99"/>
      <c r="O20" s="255"/>
      <c r="P20" s="256"/>
      <c r="Q20" s="257" t="s">
        <v>11</v>
      </c>
      <c r="R20" s="256"/>
      <c r="U20" s="219">
        <f>IF(COUNTIF(V20:X20,"-")=COUNTA(V20:X20),"-",SUM(V20:X20))</f>
        <v>648756687</v>
      </c>
      <c r="V20" s="219">
        <v>648756687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>
        <v>77745</v>
      </c>
      <c r="L21" s="110"/>
      <c r="M21" s="109">
        <v>100000</v>
      </c>
      <c r="N21" s="111"/>
      <c r="O21" s="109">
        <v>-22255</v>
      </c>
      <c r="P21" s="113"/>
      <c r="Q21" s="249" t="s">
        <v>11</v>
      </c>
      <c r="R21" s="250"/>
      <c r="S21" s="124"/>
      <c r="U21" s="219">
        <f>IF(COUNTIF(V21:X21,"-")=COUNTA(V21:X21),"-",SUM(V21:X21))</f>
        <v>77745000</v>
      </c>
      <c r="V21" s="219">
        <v>100000000</v>
      </c>
      <c r="W21" s="219">
        <v>-22255000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1519277</v>
      </c>
      <c r="L22" s="131"/>
      <c r="M22" s="130">
        <v>523020</v>
      </c>
      <c r="N22" s="132"/>
      <c r="O22" s="130">
        <v>996257</v>
      </c>
      <c r="P22" s="217"/>
      <c r="Q22" s="133" t="s">
        <v>11</v>
      </c>
      <c r="R22" s="134"/>
      <c r="S22" s="124"/>
      <c r="U22" s="219">
        <f>IF(COUNTIF(V22:X22,"-")=COUNTA(V22:X22),"-",SUM(V22:X22))</f>
        <v>1519277054</v>
      </c>
      <c r="V22" s="219">
        <f>IF(AND(V14="-",COUNTIF(V19:V20,"-")=COUNTA(V19:V20),V21="-"),"-",SUM(V14,V19:V20,V21))</f>
        <v>523020375</v>
      </c>
      <c r="W22" s="219">
        <f>IF(AND(W13="-",W14="-",COUNTIF(W19:W20,"-")=COUNTA(W19:W20),W21="-"),"-",SUM(W13,W14,W19:W20,W21))</f>
        <v>996256679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92029226</v>
      </c>
      <c r="L23" s="140"/>
      <c r="M23" s="139">
        <v>120674010</v>
      </c>
      <c r="N23" s="141"/>
      <c r="O23" s="139">
        <v>-28644784</v>
      </c>
      <c r="P23" s="218"/>
      <c r="Q23" s="142" t="s">
        <v>11</v>
      </c>
      <c r="R23" s="143"/>
      <c r="S23" s="124"/>
      <c r="U23" s="219">
        <f>IF(COUNTIF(V23:X23,"-")=COUNTA(V23:X23),"-",SUM(V23:X23))</f>
        <v>92029225886</v>
      </c>
      <c r="V23" s="219">
        <v>120674009819</v>
      </c>
      <c r="W23" s="219">
        <v>-28644783933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C3" sqref="C3:N3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1" t="s">
        <v>345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7" s="49" customFormat="1" ht="14.25" x14ac:dyDescent="0.15">
      <c r="A3" s="152"/>
      <c r="B3" s="153"/>
      <c r="C3" s="292" t="s">
        <v>334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7" s="49" customFormat="1" ht="14.25" x14ac:dyDescent="0.15">
      <c r="A4" s="152"/>
      <c r="B4" s="153"/>
      <c r="C4" s="292" t="s">
        <v>340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3" t="s">
        <v>0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316</v>
      </c>
      <c r="N6" s="301"/>
    </row>
    <row r="7" spans="1:17" s="49" customFormat="1" ht="14.25" thickBot="1" x14ac:dyDescent="0.2">
      <c r="A7" s="152" t="s">
        <v>314</v>
      </c>
      <c r="B7" s="153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18542956</v>
      </c>
      <c r="N9" s="170"/>
      <c r="O9" s="220"/>
      <c r="Q9" s="49">
        <f>IF(AND(Q10="-",Q15="-"),"-",SUM(Q10,Q15))</f>
        <v>18542956423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8690976</v>
      </c>
      <c r="N10" s="170" t="s">
        <v>339</v>
      </c>
      <c r="O10" s="220"/>
      <c r="Q10" s="49">
        <f>IF(COUNTIF(Q11:Q14,"-")=COUNTA(Q11:Q14),"-",SUM(Q11:Q14))</f>
        <v>8690976197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5290439</v>
      </c>
      <c r="N11" s="170"/>
      <c r="O11" s="220"/>
      <c r="Q11" s="49">
        <v>5290439457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3073107</v>
      </c>
      <c r="N12" s="170"/>
      <c r="O12" s="220"/>
      <c r="Q12" s="49">
        <v>3073107400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248675</v>
      </c>
      <c r="N13" s="170"/>
      <c r="O13" s="220"/>
      <c r="Q13" s="49">
        <v>248675259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78754</v>
      </c>
      <c r="N14" s="170"/>
      <c r="O14" s="220"/>
      <c r="Q14" s="49">
        <v>78754081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9851980</v>
      </c>
      <c r="N15" s="170" t="s">
        <v>339</v>
      </c>
      <c r="O15" s="220"/>
      <c r="Q15" s="49">
        <f>IF(COUNTIF(Q16:Q19,"-")=COUNTA(Q16:Q19),"-",SUM(Q16:Q19))</f>
        <v>9851980226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3470877</v>
      </c>
      <c r="N16" s="170"/>
      <c r="O16" s="220"/>
      <c r="Q16" s="49">
        <v>3470876514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4174092</v>
      </c>
      <c r="N17" s="170"/>
      <c r="O17" s="220"/>
      <c r="Q17" s="49">
        <v>4174091962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2186205</v>
      </c>
      <c r="N18" s="174"/>
      <c r="O18" s="220"/>
      <c r="Q18" s="49">
        <v>2186204732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20807</v>
      </c>
      <c r="N19" s="170"/>
      <c r="O19" s="220"/>
      <c r="Q19" s="49">
        <v>20807018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19808576</v>
      </c>
      <c r="N20" s="170"/>
      <c r="O20" s="220"/>
      <c r="Q20" s="49">
        <f>IF(COUNTIF(Q21:Q24,"-")=COUNTA(Q21:Q24),"-",SUM(Q21:Q24))</f>
        <v>19808576126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13648147</v>
      </c>
      <c r="N21" s="170"/>
      <c r="O21" s="220"/>
      <c r="Q21" s="49">
        <v>13648146684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5354937</v>
      </c>
      <c r="N22" s="170"/>
      <c r="O22" s="220"/>
      <c r="Q22" s="49">
        <v>5354937025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329232</v>
      </c>
      <c r="N23" s="170"/>
      <c r="O23" s="220"/>
      <c r="Q23" s="49">
        <v>329232313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476260</v>
      </c>
      <c r="N24" s="170"/>
      <c r="O24" s="220"/>
      <c r="Q24" s="49">
        <v>476260104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>
        <v>0</v>
      </c>
      <c r="N25" s="170"/>
      <c r="O25" s="220"/>
      <c r="Q25" s="49" t="str">
        <f>IF(COUNTIF(Q26:Q27,"-")=COUNTA(Q26:Q27),"-",SUM(Q26:Q27))</f>
        <v>-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>
        <v>0</v>
      </c>
      <c r="N26" s="170"/>
      <c r="O26" s="220"/>
      <c r="Q26" s="49" t="s">
        <v>11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>
        <v>0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>
        <v>283</v>
      </c>
      <c r="N28" s="170"/>
      <c r="O28" s="220"/>
      <c r="Q28" s="49">
        <v>282992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1265903</v>
      </c>
      <c r="N29" s="182"/>
      <c r="O29" s="220"/>
      <c r="Q29" s="49">
        <f>IF(COUNTIF(Q9:Q28,"-")=COUNTA(Q9:Q28),"-",SUM(Q20,Q28)-SUM(Q9,Q25))</f>
        <v>1265902695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2686827</v>
      </c>
      <c r="N31" s="170"/>
      <c r="O31" s="220"/>
      <c r="Q31" s="49">
        <f>IF(COUNTIF(Q32:Q36,"-")=COUNTA(Q32:Q36),"-",SUM(Q32:Q36))</f>
        <v>2686826754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2056238</v>
      </c>
      <c r="N32" s="170"/>
      <c r="O32" s="220"/>
      <c r="Q32" s="49">
        <v>2056237754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630589</v>
      </c>
      <c r="N33" s="170"/>
      <c r="O33" s="220"/>
      <c r="Q33" s="49">
        <v>630589000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>
        <v>0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0</v>
      </c>
      <c r="N35" s="170"/>
      <c r="O35" s="220"/>
      <c r="Q35" s="49" t="s">
        <v>11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>
        <v>0</v>
      </c>
      <c r="N36" s="170"/>
      <c r="O36" s="220"/>
      <c r="Q36" s="49" t="s">
        <v>11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1608317</v>
      </c>
      <c r="N37" s="170"/>
      <c r="O37" s="220"/>
      <c r="Q37" s="49">
        <f>IF(COUNTIF(Q38:Q42,"-")=COUNTA(Q38:Q42),"-",SUM(Q38:Q42))</f>
        <v>1608317043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486396</v>
      </c>
      <c r="N38" s="170"/>
      <c r="O38" s="220"/>
      <c r="Q38" s="49">
        <v>486396000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1049851</v>
      </c>
      <c r="N39" s="170"/>
      <c r="O39" s="220"/>
      <c r="Q39" s="49">
        <v>1049851000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14129</v>
      </c>
      <c r="N40" s="170"/>
      <c r="O40" s="220"/>
      <c r="Q40" s="49">
        <v>14129488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24394</v>
      </c>
      <c r="N41" s="170"/>
      <c r="O41" s="220"/>
      <c r="Q41" s="49">
        <v>24393643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>
        <v>33547</v>
      </c>
      <c r="N42" s="170"/>
      <c r="O42" s="220"/>
      <c r="Q42" s="49">
        <v>33546912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-1078510</v>
      </c>
      <c r="N43" s="182"/>
      <c r="O43" s="220"/>
      <c r="Q43" s="49">
        <f>IF(AND(Q31="-",Q37="-"),"-",SUM(Q37)-SUM(Q31))</f>
        <v>-1078509711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3427416</v>
      </c>
      <c r="N45" s="170"/>
      <c r="O45" s="220"/>
      <c r="Q45" s="49">
        <f>IF(COUNTIF(Q46:Q47,"-")=COUNTA(Q46:Q47),"-",SUM(Q46:Q47))</f>
        <v>3427415658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3367202</v>
      </c>
      <c r="N46" s="170"/>
      <c r="O46" s="220"/>
      <c r="Q46" s="49">
        <v>3367201896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>
        <v>60214</v>
      </c>
      <c r="N47" s="170"/>
      <c r="O47" s="220"/>
      <c r="Q47" s="49">
        <v>60213762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3219500</v>
      </c>
      <c r="N48" s="170"/>
      <c r="O48" s="220"/>
      <c r="Q48" s="49">
        <f>IF(COUNTIF(Q49:Q50,"-")=COUNTA(Q49:Q50),"-",SUM(Q49:Q50))</f>
        <v>3219500000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3219500</v>
      </c>
      <c r="N49" s="170"/>
      <c r="O49" s="220"/>
      <c r="Q49" s="49">
        <v>3219500000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>
        <v>0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-207916</v>
      </c>
      <c r="N51" s="182"/>
      <c r="O51" s="220"/>
      <c r="Q51" s="49">
        <f>IF(AND(Q45="-",Q48="-"),"-",SUM(Q48)-SUM(Q45))</f>
        <v>-207915658</v>
      </c>
    </row>
    <row r="52" spans="1:17" s="49" customFormat="1" x14ac:dyDescent="0.15">
      <c r="A52" s="1" t="s">
        <v>300</v>
      </c>
      <c r="B52" s="3"/>
      <c r="C52" s="304" t="s">
        <v>301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1">
        <v>-20523</v>
      </c>
      <c r="N52" s="182"/>
      <c r="O52" s="220"/>
      <c r="Q52" s="49">
        <f>IF(AND(Q29="-",Q43="-",Q51="-"),"-",SUM(Q29,Q43,Q51))</f>
        <v>-20522674</v>
      </c>
    </row>
    <row r="53" spans="1:17" s="49" customFormat="1" ht="14.25" thickBot="1" x14ac:dyDescent="0.2">
      <c r="A53" s="1" t="s">
        <v>302</v>
      </c>
      <c r="B53" s="3"/>
      <c r="C53" s="282" t="s">
        <v>303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1">
        <v>870422</v>
      </c>
      <c r="N53" s="182"/>
      <c r="O53" s="220"/>
      <c r="Q53" s="49">
        <v>870421983</v>
      </c>
    </row>
    <row r="54" spans="1:17" s="49" customFormat="1" ht="14.25" hidden="1" thickBot="1" x14ac:dyDescent="0.2">
      <c r="A54" s="1">
        <v>4435000</v>
      </c>
      <c r="B54" s="3"/>
      <c r="C54" s="285" t="s">
        <v>221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87" t="s">
        <v>338</v>
      </c>
      <c r="N54" s="182"/>
      <c r="O54" s="220"/>
      <c r="Q54" s="49" t="s">
        <v>337</v>
      </c>
    </row>
    <row r="55" spans="1:17" s="49" customFormat="1" ht="14.25" thickBot="1" x14ac:dyDescent="0.2">
      <c r="A55" s="1" t="s">
        <v>304</v>
      </c>
      <c r="B55" s="3"/>
      <c r="C55" s="288" t="s">
        <v>305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88">
        <v>849899</v>
      </c>
      <c r="N55" s="189"/>
      <c r="O55" s="220"/>
      <c r="Q55" s="49">
        <f>IF(COUNTIF(Q52:Q54,"-")=COUNTA(Q52:Q54),"-",SUM(Q52:Q54))</f>
        <v>849899309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370502</v>
      </c>
      <c r="N57" s="196"/>
      <c r="O57" s="220"/>
      <c r="Q57" s="49">
        <v>370502000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41161</v>
      </c>
      <c r="N58" s="182"/>
      <c r="O58" s="220"/>
      <c r="Q58" s="49">
        <v>41161073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411663</v>
      </c>
      <c r="N59" s="202"/>
      <c r="O59" s="220"/>
      <c r="Q59" s="49">
        <f>IF(COUNTIF(Q57:Q58,"-")=COUNTA(Q57:Q58),"-",SUM(Q57:Q58))</f>
        <v>411663073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1261562</v>
      </c>
      <c r="N60" s="189"/>
      <c r="O60" s="220"/>
      <c r="Q60" s="49">
        <f>IF(AND(Q55="-",Q59="-"),"-",SUM(Q55,Q59))</f>
        <v>1261562382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2018-03-28T02:07:05Z</dcterms:created>
  <dcterms:modified xsi:type="dcterms:W3CDTF">2018-03-28T02:07:08Z</dcterms:modified>
</cp:coreProperties>
</file>